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edietilsynet365-my.sharepoint.com/personal/bjorn_tore_osteraas_medietilsynet_no/Documents/Documents/Bjorn Tore/Koronatiltak/"/>
    </mc:Choice>
  </mc:AlternateContent>
  <xr:revisionPtr revIDLastSave="0" documentId="8_{7636F65E-09F1-42D2-AEEC-0E9A42BDB61A}" xr6:coauthVersionLast="45" xr6:coauthVersionMax="45" xr10:uidLastSave="{00000000-0000-0000-0000-000000000000}"/>
  <workbookProtection workbookAlgorithmName="SHA-512" workbookHashValue="JvWRoUnPl+mteXhXODLKCu4tCW/ZM155/eEg4xIbROwHfUe7kv35DVAWU5IZeeygxW7QYExLDOLILN9QwKhXXw==" workbookSaltValue="3swl3+rmZrjgkdk6GaOHIg==" workbookSpinCount="100000" lockStructure="1"/>
  <bookViews>
    <workbookView xWindow="-108" yWindow="-108" windowWidth="30936" windowHeight="16896" firstSheet="2" activeTab="2" xr2:uid="{21AC2A5F-FAB9-44E0-B872-BF5B92A62683}"/>
  </bookViews>
  <sheets>
    <sheet name="AGA innsparing" sheetId="1" state="hidden" r:id="rId1"/>
    <sheet name="kompensasjonskalkulator intern" sheetId="2" state="hidden" r:id="rId2"/>
    <sheet name="kompensasjonskalkulator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" i="2" l="1"/>
  <c r="H3" i="2" s="1"/>
  <c r="G2" i="2"/>
  <c r="B9" i="2" l="1"/>
  <c r="B11" i="2"/>
  <c r="B8" i="2"/>
  <c r="I2" i="2"/>
  <c r="G4" i="2" s="1"/>
  <c r="D4" i="2"/>
  <c r="B4" i="2"/>
  <c r="D2" i="2"/>
  <c r="B2" i="2"/>
  <c r="H4" i="2" l="1"/>
  <c r="I8" i="2"/>
  <c r="I9" i="2"/>
  <c r="B34" i="2" l="1"/>
  <c r="B33" i="2"/>
  <c r="B6" i="1" l="1"/>
  <c r="C6" i="2" l="1"/>
  <c r="C4" i="2"/>
  <c r="C5" i="2"/>
  <c r="B15" i="2" l="1"/>
  <c r="C15" i="2"/>
  <c r="D15" i="2"/>
  <c r="E15" i="2" s="1"/>
  <c r="B16" i="2"/>
  <c r="C16" i="2"/>
  <c r="D16" i="2"/>
  <c r="E16" i="2" s="1"/>
  <c r="C14" i="2"/>
  <c r="B14" i="2"/>
  <c r="D14" i="2" s="1"/>
  <c r="F14" i="2" l="1"/>
  <c r="E14" i="2"/>
  <c r="F16" i="2"/>
  <c r="F15" i="2"/>
  <c r="G3" i="2" l="1"/>
  <c r="E17" i="2"/>
  <c r="E18" i="2" s="1"/>
  <c r="E19" i="2" s="1"/>
  <c r="E23" i="2" s="1"/>
  <c r="F23" i="2" s="1"/>
  <c r="J27" i="3" s="1"/>
  <c r="E20" i="2" l="1"/>
  <c r="F20" i="2" s="1"/>
  <c r="J25" i="3" s="1"/>
  <c r="E21" i="2" l="1"/>
  <c r="E22" i="2" s="1"/>
  <c r="E24" i="2"/>
  <c r="J13" i="2"/>
  <c r="F22" i="2" l="1"/>
  <c r="F31" i="3" s="1"/>
  <c r="H25" i="3"/>
  <c r="E25" i="2"/>
  <c r="H27" i="3" s="1"/>
  <c r="F25" i="2"/>
  <c r="F32" i="3" s="1"/>
</calcChain>
</file>

<file path=xl/sharedStrings.xml><?xml version="1.0" encoding="utf-8"?>
<sst xmlns="http://schemas.openxmlformats.org/spreadsheetml/2006/main" count="65" uniqueCount="62">
  <si>
    <t>Omsetning</t>
  </si>
  <si>
    <t>Mai</t>
  </si>
  <si>
    <t>Juni</t>
  </si>
  <si>
    <t>EBITDA</t>
  </si>
  <si>
    <t>Tilskuddstak</t>
  </si>
  <si>
    <t xml:space="preserve">Terskel </t>
  </si>
  <si>
    <t>Nedre tak</t>
  </si>
  <si>
    <t>Kompensasjonsgrad</t>
  </si>
  <si>
    <t>Justeringsfaktor omsetning</t>
  </si>
  <si>
    <t>Justeringsfaktor ansatte</t>
  </si>
  <si>
    <t>Kompensasjon mai</t>
  </si>
  <si>
    <t>Kompensasjon juni</t>
  </si>
  <si>
    <t>60 % av omsetningsfall</t>
  </si>
  <si>
    <t>Etter justering for permitterte</t>
  </si>
  <si>
    <t>Total kompensasjon før fratrekk</t>
  </si>
  <si>
    <t>2019 justert for jan/feb-effekt</t>
  </si>
  <si>
    <t>Omsetningsfall sjekket for terskel</t>
  </si>
  <si>
    <t>Opprinnelig arbeidsgiveravgift</t>
  </si>
  <si>
    <t>Lønn i 3. termin før arbeidsgiveravgift</t>
  </si>
  <si>
    <t>Redusert arbeidsgiveravgift</t>
  </si>
  <si>
    <t>hele 2019</t>
  </si>
  <si>
    <t>15. mars til 30. juni 2020</t>
  </si>
  <si>
    <t>Mellomterksel</t>
  </si>
  <si>
    <t>Driftsresultat</t>
  </si>
  <si>
    <t>Antall ansatte per 15. mars 2020</t>
  </si>
  <si>
    <t>LTK sine felter</t>
  </si>
  <si>
    <t>la til denne som skal styre ant. mnd. i G4</t>
  </si>
  <si>
    <t>Flyttet beskjedene ut hit og nullet d14:d16</t>
  </si>
  <si>
    <t>Endelig kompensasjon etter fradrag + EBITDA (mars-juni 2020)</t>
  </si>
  <si>
    <t>Skal dette kunne bli høyere enn G4?</t>
  </si>
  <si>
    <t>byttet 3,5 med G5. Laget egen regel for tilfeller der 2019 er pluss og 2020 er minus</t>
  </si>
  <si>
    <t>Fyll ut de gule feltene og se hva din virksomhet kan få i kompensasjon.</t>
  </si>
  <si>
    <t>Januar og februar</t>
  </si>
  <si>
    <t>15. mars til 30. juni</t>
  </si>
  <si>
    <t>Hele 2019</t>
  </si>
  <si>
    <t>Ansatte og permitterte</t>
  </si>
  <si>
    <t>Reduserte avgifter og COVID-tilskudd</t>
  </si>
  <si>
    <t>Begrunnelser dersom kalkulatoren beregner kompensasjonen til 0 kroner</t>
  </si>
  <si>
    <t>15. Mars-30. juni</t>
  </si>
  <si>
    <t>Jan/feb</t>
  </si>
  <si>
    <t>Kompensasjon 30. mars - juni</t>
  </si>
  <si>
    <t>Antall journalistiske årsverk per 14. mars 2020</t>
  </si>
  <si>
    <t>Kalkulator for foreløpig beregning av kompensasjon for inntektsbortfall i forbindelse med COVID-19-utbruddet</t>
  </si>
  <si>
    <t>NB! Kalkulatoren regner ut en foreløpig størrelse på kompensasjonen. Medietilsynet understreker at den vedtatte kompensasjonens størrelse kan avvike fra kalkulatorens beregning.</t>
  </si>
  <si>
    <t>Omsetning (hele tall)</t>
  </si>
  <si>
    <t>Driftsresultat - EBITDA (hele tall)</t>
  </si>
  <si>
    <t>Redusert arbeidsgiveravgift i kroner</t>
  </si>
  <si>
    <t>Andre tilskudd gitt i forbindelse med COVID-19-utbruddet</t>
  </si>
  <si>
    <t>Innsparing som følge av permitterte journalister perioden 15. mai til 30. juni 2020</t>
  </si>
  <si>
    <t>Innsparing permitterte journalister</t>
  </si>
  <si>
    <t>15. mars til 30. juni 2019</t>
  </si>
  <si>
    <t>Etter avkortning lønnsomhet steg 1 gammel regel</t>
  </si>
  <si>
    <t>Etter avkortning lønnsomhet steg 2 gammel regel</t>
  </si>
  <si>
    <t>Endelig kompensasjon etter alle fradrag gammel regel</t>
  </si>
  <si>
    <t>Kompensasjon etter fradrag for AGA (arbeidsgiveravgift)</t>
  </si>
  <si>
    <t>Etter avkortning lønnsomhet steg 1 ny regel</t>
  </si>
  <si>
    <t>Etter avkortning lønnsomhet steg 2 ny regel</t>
  </si>
  <si>
    <t>Endelig kompensasjon etter alle fradrag ny regel</t>
  </si>
  <si>
    <t>- når EBITDA for hele 2019 legges til grunn:</t>
  </si>
  <si>
    <t>- når EBITDA for 15. mars til 30. juni 2019 legges til grunn:</t>
  </si>
  <si>
    <t>Beregnet kompensasjon når EBITDA for hele 2019 legges til grunn:</t>
  </si>
  <si>
    <t>Beregnet kompensasjon når EBITDA for 15. mars til 30. juni 2019 legges til grunn: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</si>
</sst>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-* #,##0_-;\-* #,##0_-;_-* &quot;-&quot;?_-;_-@_-"/>
    <numFmt numFmtId="167" formatCode="_-* #,##0.000_-;\-* #,##0.000_-;_-* &quot;-&quot;??_-;_-@_-"/>
    <numFmt numFmtId="168" formatCode="#,##0.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theme="0" tint="-0.14999847407452621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wrapText="1"/>
    </xf>
    <xf numFmtId="164" fontId="0" fillId="0" borderId="0" xfId="1" applyNumberFormat="1" applyFont="1"/>
    <xf numFmtId="165" fontId="0" fillId="0" borderId="0" xfId="1" applyNumberFormat="1" applyFont="1"/>
    <xf numFmtId="165" fontId="0" fillId="0" borderId="0" xfId="0" applyNumberFormat="1"/>
    <xf numFmtId="166" fontId="0" fillId="0" borderId="0" xfId="0" applyNumberFormat="1"/>
    <xf numFmtId="43" fontId="0" fillId="0" borderId="0" xfId="1" applyNumberFormat="1" applyFont="1"/>
    <xf numFmtId="167" fontId="0" fillId="0" borderId="0" xfId="1" applyNumberFormat="1" applyFont="1"/>
    <xf numFmtId="9" fontId="0" fillId="0" borderId="0" xfId="2" applyFont="1"/>
    <xf numFmtId="164" fontId="0" fillId="0" borderId="0" xfId="1" applyNumberFormat="1" applyFont="1" applyAlignment="1">
      <alignment wrapText="1"/>
    </xf>
    <xf numFmtId="165" fontId="0" fillId="2" borderId="0" xfId="1" applyNumberFormat="1" applyFont="1" applyFill="1"/>
    <xf numFmtId="0" fontId="2" fillId="0" borderId="0" xfId="0" applyFont="1"/>
    <xf numFmtId="3" fontId="0" fillId="0" borderId="0" xfId="0" applyNumberFormat="1" applyAlignment="1"/>
    <xf numFmtId="3" fontId="2" fillId="0" borderId="0" xfId="1" applyNumberFormat="1" applyFont="1" applyAlignment="1"/>
    <xf numFmtId="0" fontId="0" fillId="3" borderId="0" xfId="0" applyFill="1"/>
    <xf numFmtId="165" fontId="0" fillId="3" borderId="0" xfId="0" applyNumberFormat="1" applyFill="1"/>
    <xf numFmtId="165" fontId="0" fillId="4" borderId="0" xfId="1" applyNumberFormat="1" applyFont="1" applyFill="1" applyAlignment="1">
      <alignment wrapText="1"/>
    </xf>
    <xf numFmtId="165" fontId="0" fillId="4" borderId="0" xfId="0" applyNumberFormat="1" applyFill="1"/>
    <xf numFmtId="0" fontId="0" fillId="4" borderId="0" xfId="0" applyFill="1"/>
    <xf numFmtId="0" fontId="4" fillId="2" borderId="0" xfId="0" applyFont="1" applyFill="1" applyProtection="1">
      <protection locked="0"/>
    </xf>
    <xf numFmtId="165" fontId="4" fillId="2" borderId="0" xfId="1" applyNumberFormat="1" applyFont="1" applyFill="1" applyProtection="1">
      <protection locked="0"/>
    </xf>
    <xf numFmtId="0" fontId="3" fillId="0" borderId="0" xfId="0" applyFont="1" applyProtection="1"/>
    <xf numFmtId="0" fontId="4" fillId="0" borderId="0" xfId="0" applyFont="1" applyProtection="1"/>
    <xf numFmtId="0" fontId="5" fillId="0" borderId="0" xfId="0" applyFont="1" applyProtection="1"/>
    <xf numFmtId="0" fontId="4" fillId="0" borderId="0" xfId="0" applyFont="1" applyFill="1" applyProtection="1"/>
    <xf numFmtId="0" fontId="4" fillId="0" borderId="0" xfId="0" applyFont="1" applyAlignment="1" applyProtection="1"/>
    <xf numFmtId="0" fontId="5" fillId="5" borderId="0" xfId="0" applyFont="1" applyFill="1" applyProtection="1"/>
    <xf numFmtId="0" fontId="4" fillId="5" borderId="0" xfId="0" applyFont="1" applyFill="1" applyProtection="1"/>
    <xf numFmtId="0" fontId="6" fillId="0" borderId="0" xfId="0" applyFont="1" applyProtection="1"/>
    <xf numFmtId="168" fontId="0" fillId="0" borderId="0" xfId="0" applyNumberFormat="1" applyAlignment="1"/>
    <xf numFmtId="168" fontId="0" fillId="0" borderId="0" xfId="1" applyNumberFormat="1" applyFont="1" applyAlignment="1"/>
    <xf numFmtId="3" fontId="4" fillId="2" borderId="0" xfId="0" applyNumberFormat="1" applyFont="1" applyFill="1" applyProtection="1">
      <protection locked="0"/>
    </xf>
    <xf numFmtId="165" fontId="8" fillId="0" borderId="0" xfId="0" applyNumberFormat="1" applyFont="1"/>
    <xf numFmtId="166" fontId="8" fillId="0" borderId="0" xfId="0" applyNumberFormat="1" applyFont="1"/>
    <xf numFmtId="0" fontId="8" fillId="0" borderId="0" xfId="0" applyFont="1"/>
    <xf numFmtId="165" fontId="8" fillId="0" borderId="0" xfId="1" applyNumberFormat="1" applyFont="1"/>
    <xf numFmtId="165" fontId="0" fillId="6" borderId="0" xfId="1" applyNumberFormat="1" applyFont="1" applyFill="1" applyBorder="1" applyProtection="1">
      <protection locked="0"/>
    </xf>
    <xf numFmtId="0" fontId="5" fillId="0" borderId="0" xfId="0" applyFont="1" applyFill="1" applyProtection="1"/>
    <xf numFmtId="0" fontId="6" fillId="0" borderId="0" xfId="0" applyFont="1" applyFill="1" applyProtection="1"/>
    <xf numFmtId="0" fontId="4" fillId="0" borderId="0" xfId="0" quotePrefix="1" applyFont="1" applyProtection="1"/>
    <xf numFmtId="0" fontId="6" fillId="5" borderId="0" xfId="0" applyFont="1" applyFill="1" applyProtection="1"/>
    <xf numFmtId="165" fontId="7" fillId="2" borderId="0" xfId="1" applyNumberFormat="1" applyFont="1" applyFill="1" applyProtection="1">
      <protection locked="0"/>
    </xf>
    <xf numFmtId="3" fontId="5" fillId="5" borderId="0" xfId="1" applyNumberFormat="1" applyFont="1" applyFill="1" applyProtection="1"/>
    <xf numFmtId="3" fontId="4" fillId="0" borderId="0" xfId="0" applyNumberFormat="1" applyFont="1" applyProtection="1"/>
    <xf numFmtId="0" fontId="0" fillId="0" borderId="0" xfId="0" applyFont="1" applyProtection="1"/>
    <xf numFmtId="165" fontId="0" fillId="2" borderId="0" xfId="1" applyNumberFormat="1" applyFont="1" applyFill="1" applyProtection="1">
      <protection locked="0"/>
    </xf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30E92-2A58-464D-99D8-0A93C3350D73}">
  <dimension ref="A3:F8"/>
  <sheetViews>
    <sheetView workbookViewId="0">
      <selection activeCell="F23" sqref="F23"/>
    </sheetView>
  </sheetViews>
  <sheetFormatPr baseColWidth="10" defaultRowHeight="14.4" x14ac:dyDescent="0.3"/>
  <cols>
    <col min="1" max="1" width="29.6640625" customWidth="1"/>
  </cols>
  <sheetData>
    <row r="3" spans="1:6" x14ac:dyDescent="0.3">
      <c r="A3" t="s">
        <v>17</v>
      </c>
      <c r="B3">
        <v>5.0999999999999996</v>
      </c>
      <c r="F3">
        <v>14.1</v>
      </c>
    </row>
    <row r="4" spans="1:6" x14ac:dyDescent="0.3">
      <c r="A4" t="s">
        <v>18</v>
      </c>
      <c r="B4">
        <v>1000000</v>
      </c>
      <c r="F4">
        <v>10.6</v>
      </c>
    </row>
    <row r="5" spans="1:6" x14ac:dyDescent="0.3">
      <c r="F5">
        <v>7.9</v>
      </c>
    </row>
    <row r="6" spans="1:6" x14ac:dyDescent="0.3">
      <c r="A6" t="s">
        <v>19</v>
      </c>
      <c r="B6">
        <f>B4*0.04</f>
        <v>40000</v>
      </c>
      <c r="F6">
        <v>6.4</v>
      </c>
    </row>
    <row r="7" spans="1:6" x14ac:dyDescent="0.3">
      <c r="F7">
        <v>5.0999999999999996</v>
      </c>
    </row>
    <row r="8" spans="1:6" x14ac:dyDescent="0.3">
      <c r="F8">
        <v>0</v>
      </c>
    </row>
  </sheetData>
  <dataValidations count="1">
    <dataValidation type="list" showInputMessage="1" showErrorMessage="1" sqref="B3" xr:uid="{46FB8A25-0915-4C02-B55C-84CBAFF31D26}">
      <formula1>$F$2:$F$8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023DF-E13F-4662-A56F-20771CD40CBD}">
  <dimension ref="A1:O34"/>
  <sheetViews>
    <sheetView workbookViewId="0">
      <selection activeCell="B4" sqref="B4"/>
    </sheetView>
  </sheetViews>
  <sheetFormatPr baseColWidth="10" defaultRowHeight="14.4" x14ac:dyDescent="0.3"/>
  <cols>
    <col min="1" max="1" width="29" customWidth="1"/>
    <col min="2" max="3" width="14.109375" bestFit="1" customWidth="1"/>
    <col min="4" max="4" width="21.44140625" customWidth="1"/>
    <col min="5" max="5" width="13.6640625" bestFit="1" customWidth="1"/>
    <col min="6" max="6" width="13" bestFit="1" customWidth="1"/>
    <col min="7" max="8" width="12.33203125" bestFit="1" customWidth="1"/>
    <col min="9" max="9" width="12.6640625" bestFit="1" customWidth="1"/>
    <col min="10" max="10" width="18.6640625" bestFit="1" customWidth="1"/>
  </cols>
  <sheetData>
    <row r="1" spans="1:15" ht="28.5" customHeight="1" x14ac:dyDescent="0.3">
      <c r="A1" s="11" t="s">
        <v>0</v>
      </c>
      <c r="B1">
        <v>2019</v>
      </c>
      <c r="C1" s="1" t="s">
        <v>15</v>
      </c>
      <c r="D1">
        <v>2020</v>
      </c>
      <c r="F1" s="11" t="s">
        <v>23</v>
      </c>
      <c r="G1" t="s">
        <v>20</v>
      </c>
      <c r="H1" s="1" t="s">
        <v>50</v>
      </c>
      <c r="I1" s="1" t="s">
        <v>21</v>
      </c>
    </row>
    <row r="2" spans="1:15" x14ac:dyDescent="0.3">
      <c r="A2" t="s">
        <v>39</v>
      </c>
      <c r="B2" s="10">
        <f>kompensasjonskalkulator!C8</f>
        <v>0</v>
      </c>
      <c r="C2" s="3"/>
      <c r="D2" s="10">
        <f>kompensasjonskalkulator!D8</f>
        <v>0</v>
      </c>
      <c r="E2" s="3"/>
      <c r="F2" t="s">
        <v>3</v>
      </c>
      <c r="G2" s="10">
        <f>kompensasjonskalkulator!D13</f>
        <v>0</v>
      </c>
      <c r="H2" s="10">
        <f>kompensasjonskalkulator!D14</f>
        <v>0</v>
      </c>
      <c r="I2" s="10">
        <f>kompensasjonskalkulator!D15</f>
        <v>0</v>
      </c>
      <c r="L2" s="8"/>
    </row>
    <row r="3" spans="1:15" x14ac:dyDescent="0.3">
      <c r="B3" s="10"/>
      <c r="C3" s="3"/>
      <c r="D3" s="10"/>
      <c r="E3" s="3"/>
      <c r="G3" s="4">
        <f>G2/12*G5</f>
        <v>0</v>
      </c>
      <c r="H3" s="4">
        <f>H2</f>
        <v>0</v>
      </c>
      <c r="K3" s="4"/>
    </row>
    <row r="4" spans="1:15" x14ac:dyDescent="0.3">
      <c r="A4" t="s">
        <v>38</v>
      </c>
      <c r="B4" s="10">
        <f>kompensasjonskalkulator!C9</f>
        <v>0</v>
      </c>
      <c r="C4" s="3" t="str">
        <f>IFERROR(B4+B4*$B$33,"")</f>
        <v/>
      </c>
      <c r="D4" s="10">
        <f>kompensasjonskalkulator!D9</f>
        <v>0</v>
      </c>
      <c r="E4" s="3"/>
      <c r="G4" s="17">
        <f>IFERROR(IF(G2&lt;0,G2/12*G5-I2,IF(I2&lt;0,G2/12*G5-I2,G2/12*G5)),"")</f>
        <v>0</v>
      </c>
      <c r="H4" s="17">
        <f>IFERROR(IF(H2&lt;0,H2-I2,IF(I2&lt;0,H2-I2,H2)),"")</f>
        <v>0</v>
      </c>
      <c r="I4" s="14" t="s">
        <v>30</v>
      </c>
      <c r="K4" s="4"/>
      <c r="L4" s="4"/>
    </row>
    <row r="5" spans="1:15" x14ac:dyDescent="0.3">
      <c r="A5" t="s">
        <v>1</v>
      </c>
      <c r="B5" s="10"/>
      <c r="C5" s="3" t="str">
        <f>IFERROR(B5+B5*$B$33,"")</f>
        <v/>
      </c>
      <c r="D5" s="10"/>
      <c r="E5" s="3"/>
      <c r="G5" s="18">
        <v>3.5</v>
      </c>
      <c r="H5" s="18"/>
      <c r="I5" s="14" t="s">
        <v>26</v>
      </c>
      <c r="K5" s="4"/>
    </row>
    <row r="6" spans="1:15" x14ac:dyDescent="0.3">
      <c r="A6" t="s">
        <v>2</v>
      </c>
      <c r="B6" s="10"/>
      <c r="C6" s="3" t="str">
        <f>IFERROR(B6+B6*$B$33,"")</f>
        <v/>
      </c>
      <c r="D6" s="10"/>
      <c r="E6" s="3"/>
    </row>
    <row r="7" spans="1:15" x14ac:dyDescent="0.3">
      <c r="B7" s="3"/>
      <c r="C7" s="3"/>
      <c r="D7" s="3"/>
    </row>
    <row r="8" spans="1:15" x14ac:dyDescent="0.3">
      <c r="A8" s="11" t="s">
        <v>24</v>
      </c>
      <c r="B8" s="10">
        <f>kompensasjonskalkulator!H18</f>
        <v>0</v>
      </c>
      <c r="C8" s="3"/>
      <c r="D8" s="4"/>
      <c r="E8" s="4"/>
      <c r="F8" s="4"/>
      <c r="G8" s="3"/>
      <c r="I8">
        <f>40/100</f>
        <v>0.4</v>
      </c>
    </row>
    <row r="9" spans="1:15" x14ac:dyDescent="0.3">
      <c r="A9" t="s">
        <v>49</v>
      </c>
      <c r="B9" s="10">
        <f>kompensasjonskalkulator!H19</f>
        <v>0</v>
      </c>
      <c r="C9" s="3"/>
      <c r="I9">
        <f>1-0.4</f>
        <v>0.6</v>
      </c>
    </row>
    <row r="10" spans="1:15" x14ac:dyDescent="0.3">
      <c r="C10" s="2"/>
    </row>
    <row r="11" spans="1:15" x14ac:dyDescent="0.3">
      <c r="A11" s="11" t="s">
        <v>19</v>
      </c>
      <c r="B11" s="10">
        <f>kompensasjonskalkulator!H22+kompensasjonskalkulator!H23</f>
        <v>0</v>
      </c>
      <c r="C11" s="2"/>
    </row>
    <row r="12" spans="1:15" x14ac:dyDescent="0.3">
      <c r="B12" s="3"/>
      <c r="C12" s="2"/>
      <c r="J12" s="14" t="s">
        <v>25</v>
      </c>
    </row>
    <row r="13" spans="1:15" ht="48" customHeight="1" x14ac:dyDescent="0.3">
      <c r="B13" s="9" t="s">
        <v>12</v>
      </c>
      <c r="C13" s="9"/>
      <c r="D13" s="9" t="s">
        <v>16</v>
      </c>
      <c r="E13" s="1" t="s">
        <v>13</v>
      </c>
      <c r="F13" s="14" t="s">
        <v>27</v>
      </c>
      <c r="G13" s="14"/>
      <c r="H13" s="14"/>
      <c r="J13" s="15">
        <f>E23+I2</f>
        <v>0</v>
      </c>
      <c r="K13" s="14" t="s">
        <v>28</v>
      </c>
      <c r="L13" s="14"/>
      <c r="M13" s="14"/>
      <c r="N13" s="14"/>
      <c r="O13" s="14"/>
    </row>
    <row r="14" spans="1:15" x14ac:dyDescent="0.3">
      <c r="A14" t="s">
        <v>40</v>
      </c>
      <c r="B14" s="3" t="str">
        <f>IFERROR(IF((C4-D4)*$B$31&lt;0,0,(C4-D4)*$B$31),"")</f>
        <v/>
      </c>
      <c r="C14" s="3" t="e">
        <f>C4-D4</f>
        <v>#VALUE!</v>
      </c>
      <c r="D14" s="16" t="str">
        <f>IFERROR(IF($B$29&gt;(C4-D4)/C4,0,B14),"")</f>
        <v/>
      </c>
      <c r="E14" s="4" t="str">
        <f>IFERROR(D14-B9,"")</f>
        <v/>
      </c>
      <c r="F14" s="17" t="str">
        <f>IF(D14=0,"Inntektsbortfallet er mindre enn 15 %","ok")</f>
        <v>ok</v>
      </c>
      <c r="G14" s="5"/>
      <c r="J14" s="14"/>
      <c r="K14" s="15" t="s">
        <v>29</v>
      </c>
      <c r="L14" s="14"/>
      <c r="M14" s="14"/>
      <c r="N14" s="14"/>
      <c r="O14" s="14"/>
    </row>
    <row r="15" spans="1:15" x14ac:dyDescent="0.3">
      <c r="A15" t="s">
        <v>10</v>
      </c>
      <c r="B15" s="3" t="str">
        <f>IFERROR(IF((C5-D5)*$B$31&lt;0,0,(C5-D5)*$B$31),"")</f>
        <v/>
      </c>
      <c r="C15" s="3" t="e">
        <f t="shared" ref="C15:C16" si="0">C5-D5</f>
        <v>#VALUE!</v>
      </c>
      <c r="D15" s="16" t="str">
        <f>IFERROR(IF($B$29&gt;(C5-D5)/C5,0,B15),"")</f>
        <v/>
      </c>
      <c r="E15" s="4" t="str">
        <f>IFERROR(D15,"")</f>
        <v/>
      </c>
      <c r="F15" s="17" t="str">
        <f t="shared" ref="F15" si="1">IF(D15=0,"Inntektsbortfallet er mindre enn 15 %","ok")</f>
        <v>ok</v>
      </c>
      <c r="G15" s="5"/>
    </row>
    <row r="16" spans="1:15" x14ac:dyDescent="0.3">
      <c r="A16" t="s">
        <v>11</v>
      </c>
      <c r="B16" s="3" t="str">
        <f>IFERROR(IF((C6-D6)*$B$31&lt;0,0,(C6-D6)*$B$31),"")</f>
        <v/>
      </c>
      <c r="C16" s="3" t="e">
        <f t="shared" si="0"/>
        <v>#VALUE!</v>
      </c>
      <c r="D16" s="16" t="str">
        <f>IFERROR(IF($B$29&gt;(C6-D6)/C6,0,B16),"")</f>
        <v/>
      </c>
      <c r="E16" s="4" t="str">
        <f>IFERROR(D16,"")</f>
        <v/>
      </c>
      <c r="F16" s="17" t="str">
        <f>IF(D16=0,"Inntektsbortfallet er mindre enn 15 %","ok")</f>
        <v>ok</v>
      </c>
      <c r="G16" s="5"/>
    </row>
    <row r="17" spans="1:13" x14ac:dyDescent="0.3">
      <c r="A17" t="s">
        <v>14</v>
      </c>
      <c r="B17" s="2"/>
      <c r="C17" s="2"/>
      <c r="D17" s="2"/>
      <c r="E17" s="12">
        <f>SUM(E14:E16)</f>
        <v>0</v>
      </c>
      <c r="F17" s="4"/>
      <c r="G17" s="5"/>
    </row>
    <row r="18" spans="1:13" x14ac:dyDescent="0.3">
      <c r="A18" t="s">
        <v>54</v>
      </c>
      <c r="B18" s="2"/>
      <c r="C18" s="2"/>
      <c r="D18" s="2"/>
      <c r="E18" s="29">
        <f>E17-B11</f>
        <v>0</v>
      </c>
      <c r="F18" s="32"/>
      <c r="G18" s="33"/>
      <c r="H18" s="34"/>
      <c r="I18" s="34"/>
      <c r="J18" s="34"/>
      <c r="K18" s="34"/>
      <c r="L18" s="34"/>
      <c r="M18" s="34"/>
    </row>
    <row r="19" spans="1:13" x14ac:dyDescent="0.3">
      <c r="A19" t="s">
        <v>22</v>
      </c>
      <c r="B19" s="2"/>
      <c r="C19" s="2"/>
      <c r="D19" s="2"/>
      <c r="E19" s="29">
        <f>IF(E18&gt;B28,B28,E18)</f>
        <v>0</v>
      </c>
      <c r="F19" s="32"/>
      <c r="G19" s="33"/>
      <c r="H19" s="34"/>
      <c r="I19" s="34"/>
      <c r="J19" s="34"/>
      <c r="K19" s="34"/>
      <c r="L19" s="34"/>
      <c r="M19" s="34"/>
    </row>
    <row r="20" spans="1:13" x14ac:dyDescent="0.3">
      <c r="A20" t="s">
        <v>51</v>
      </c>
      <c r="E20" s="29">
        <f>IF(I2&gt;=G3,0,IF(G2&lt;0,IF(E19=0,0,IF((E19+I2)&gt;G3,G4,(E19))),IF(E19=0,0,IF((E19+I2)&gt;G3,G4,(E19)))))</f>
        <v>0</v>
      </c>
      <c r="F20" s="33" t="str">
        <f>IF(kompensasjonskalkulator!D13="","",IF(E20&lt;E19,"Kompensasjonen er avkortet fordi kompensasjon pluss EBITDA for 15. mars til 30. juni 2020 ikke kan overstige EBITDA  for samme periode i 2019",""))</f>
        <v/>
      </c>
      <c r="G20" s="33"/>
      <c r="H20" s="34"/>
      <c r="I20" s="34"/>
      <c r="J20" s="34"/>
      <c r="K20" s="34"/>
      <c r="L20" s="34"/>
      <c r="M20" s="34"/>
    </row>
    <row r="21" spans="1:13" x14ac:dyDescent="0.3">
      <c r="A21" t="s">
        <v>52</v>
      </c>
      <c r="E21" s="29">
        <f>IF(G4&lt;I2,0,IF(E20&gt;G4-I2,G4-I2,E20))</f>
        <v>0</v>
      </c>
      <c r="F21" s="33"/>
      <c r="G21" s="33"/>
      <c r="H21" s="34"/>
      <c r="I21" s="34"/>
      <c r="J21" s="34"/>
      <c r="K21" s="34"/>
      <c r="L21" s="34"/>
      <c r="M21" s="34"/>
    </row>
    <row r="22" spans="1:13" x14ac:dyDescent="0.3">
      <c r="A22" t="s">
        <v>53</v>
      </c>
      <c r="E22" s="30">
        <f>IF(E21=0,0,IF(E21&lt;B30,0,IF(E21&gt;B28,B28,IF(E21&gt;B30,E21,0))))</f>
        <v>0</v>
      </c>
      <c r="F22" s="35" t="str">
        <f>IF(kompensasjonskalkulator!D13="","",IF(I2=0,"",IF(E14=0,"Inntektsbortfallet er mindre enn 15 % og dermed ingen kompensasjon",IF(E21=0,"EBITDA 2020 overstiger EBITDA for samme periode i 2019 - ingen kompensasjon",IF(E22=0,"Kompensasjonen er mindre enn 25 000 kroner og dermed ingen utbetaling","")))))</f>
        <v/>
      </c>
      <c r="G22" s="35"/>
      <c r="H22" s="34"/>
      <c r="I22" s="34"/>
      <c r="J22" s="34"/>
      <c r="K22" s="34"/>
      <c r="L22" s="34"/>
      <c r="M22" s="34"/>
    </row>
    <row r="23" spans="1:13" x14ac:dyDescent="0.3">
      <c r="A23" t="s">
        <v>55</v>
      </c>
      <c r="B23" s="11"/>
      <c r="C23" s="11"/>
      <c r="D23" s="11"/>
      <c r="E23" s="13">
        <f>IF(I2&gt;=H3,0,IF(H2&lt;0,IF(E19=0,0,IF((E19+I2)&gt;H3,H4,(E19))),IF(E19=0,0,IF((E19+I2)&gt;H3,H4,(E19)))))</f>
        <v>0</v>
      </c>
      <c r="F23" s="34" t="str">
        <f>IF(kompensasjonskalkulator!D14="","",IF(E23&lt;E19,"Kompensasjonen er avkortet fordi kompensasjon pluss EBITDA for 15. mars til 30. juni 2020 ikke kan overstige EBITDA  for samme periode i 2019",""))</f>
        <v/>
      </c>
      <c r="G23" s="32"/>
      <c r="H23" s="34"/>
      <c r="I23" s="34"/>
      <c r="J23" s="34"/>
      <c r="K23" s="34"/>
      <c r="L23" s="34"/>
      <c r="M23" s="34"/>
    </row>
    <row r="24" spans="1:13" x14ac:dyDescent="0.3">
      <c r="A24" t="s">
        <v>56</v>
      </c>
      <c r="E24">
        <f>IF(H4&lt;I2,0,IF(E23&gt;H4-I2,H4-I2,E23))</f>
        <v>0</v>
      </c>
      <c r="F24" s="34"/>
      <c r="G24" s="34"/>
      <c r="H24" s="34"/>
      <c r="I24" s="34"/>
      <c r="J24" s="34"/>
      <c r="K24" s="34"/>
      <c r="L24" s="34"/>
      <c r="M24" s="34"/>
    </row>
    <row r="25" spans="1:13" x14ac:dyDescent="0.3">
      <c r="A25" t="s">
        <v>57</v>
      </c>
      <c r="E25">
        <f>IF(E24=0,0,IF(E24&lt;B30,0,IF(E24&gt;B28,B28,IF(E24&gt;B30,E24,0))))</f>
        <v>0</v>
      </c>
      <c r="F25" s="34" t="str">
        <f>IF(kompensasjonskalkulator!D14="","",IF(I2=0,"",IF(E14=0,"Inntektsbortfallet er mindre enn 15 % og dermed ingen kompensasjon",IF(E23=0,"EBITDA 2020 overstiger EBITDA for samme periode i 2019 - ingen kompensasjon",IF(E24=0,"Kompensasjonen er mindre enn 25 000 kroner og dermed ingen utbetaling","")))))</f>
        <v/>
      </c>
      <c r="G25" s="34"/>
      <c r="H25" s="34"/>
      <c r="I25" s="34"/>
      <c r="J25" s="34"/>
      <c r="K25" s="34"/>
      <c r="L25" s="34"/>
      <c r="M25" s="34"/>
    </row>
    <row r="26" spans="1:13" x14ac:dyDescent="0.3">
      <c r="F26" s="34"/>
      <c r="G26" s="34"/>
      <c r="H26" s="34"/>
      <c r="I26" s="34"/>
      <c r="J26" s="34"/>
      <c r="K26" s="34"/>
      <c r="L26" s="34"/>
      <c r="M26" s="34"/>
    </row>
    <row r="27" spans="1:13" x14ac:dyDescent="0.3">
      <c r="F27" s="34"/>
      <c r="G27" s="34"/>
      <c r="H27" s="34"/>
      <c r="I27" s="34"/>
      <c r="J27" s="34"/>
      <c r="K27" s="34"/>
      <c r="L27" s="34"/>
      <c r="M27" s="34"/>
    </row>
    <row r="28" spans="1:13" x14ac:dyDescent="0.3">
      <c r="A28" t="s">
        <v>4</v>
      </c>
      <c r="B28" s="3">
        <v>15000000</v>
      </c>
      <c r="C28" s="2"/>
      <c r="F28" s="34"/>
      <c r="G28" s="34"/>
      <c r="H28" s="34"/>
      <c r="I28" s="34"/>
      <c r="J28" s="34"/>
      <c r="K28" s="34"/>
      <c r="L28" s="34"/>
      <c r="M28" s="34"/>
    </row>
    <row r="29" spans="1:13" x14ac:dyDescent="0.3">
      <c r="A29" t="s">
        <v>5</v>
      </c>
      <c r="B29" s="6">
        <v>0.15</v>
      </c>
      <c r="C29" s="2"/>
    </row>
    <row r="30" spans="1:13" x14ac:dyDescent="0.3">
      <c r="A30" t="s">
        <v>6</v>
      </c>
      <c r="B30" s="3">
        <v>20000</v>
      </c>
      <c r="C30" s="2"/>
    </row>
    <row r="31" spans="1:13" x14ac:dyDescent="0.3">
      <c r="A31" t="s">
        <v>7</v>
      </c>
      <c r="B31" s="2">
        <v>0.6</v>
      </c>
      <c r="C31" s="2"/>
    </row>
    <row r="32" spans="1:13" x14ac:dyDescent="0.3">
      <c r="B32" s="2"/>
      <c r="C32" s="2"/>
    </row>
    <row r="33" spans="1:3" x14ac:dyDescent="0.3">
      <c r="A33" s="1" t="s">
        <v>8</v>
      </c>
      <c r="B33" s="7" t="str">
        <f>IFERROR((D2+D3-(B2+B3))/(B2+B3),"")</f>
        <v/>
      </c>
      <c r="C33" s="2"/>
    </row>
    <row r="34" spans="1:3" x14ac:dyDescent="0.3">
      <c r="A34" s="1" t="s">
        <v>9</v>
      </c>
      <c r="B34" s="7" t="str">
        <f>IFERROR(1- (B8-B9)/B8,"")</f>
        <v/>
      </c>
      <c r="C34" s="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03B98-F16C-4670-933D-EA5C8BD37C58}">
  <dimension ref="B2:J35"/>
  <sheetViews>
    <sheetView tabSelected="1" topLeftCell="A4" workbookViewId="0">
      <selection activeCell="C8" sqref="C8"/>
    </sheetView>
  </sheetViews>
  <sheetFormatPr baseColWidth="10" defaultColWidth="11.5546875" defaultRowHeight="13.8" x14ac:dyDescent="0.25"/>
  <cols>
    <col min="1" max="1" width="11.5546875" style="22"/>
    <col min="2" max="2" width="21" style="22" customWidth="1"/>
    <col min="3" max="3" width="13.77734375" style="22" bestFit="1" customWidth="1"/>
    <col min="4" max="4" width="12.6640625" style="22" bestFit="1" customWidth="1"/>
    <col min="5" max="6" width="11.5546875" style="22"/>
    <col min="7" max="7" width="10.5546875" style="22" customWidth="1"/>
    <col min="8" max="8" width="12.33203125" style="22" bestFit="1" customWidth="1"/>
    <col min="9" max="16384" width="11.5546875" style="22"/>
  </cols>
  <sheetData>
    <row r="2" spans="2:4" ht="21" x14ac:dyDescent="0.4">
      <c r="B2" s="21" t="s">
        <v>42</v>
      </c>
    </row>
    <row r="4" spans="2:4" x14ac:dyDescent="0.25">
      <c r="B4" s="22" t="s">
        <v>31</v>
      </c>
    </row>
    <row r="6" spans="2:4" x14ac:dyDescent="0.25">
      <c r="B6" s="23" t="s">
        <v>44</v>
      </c>
      <c r="C6" s="23">
        <v>2019</v>
      </c>
      <c r="D6" s="23">
        <v>2020</v>
      </c>
    </row>
    <row r="8" spans="2:4" ht="14.4" x14ac:dyDescent="0.3">
      <c r="B8" s="22" t="s">
        <v>32</v>
      </c>
      <c r="C8" s="36"/>
      <c r="D8" s="36"/>
    </row>
    <row r="9" spans="2:4" ht="14.4" x14ac:dyDescent="0.3">
      <c r="B9" s="22" t="s">
        <v>33</v>
      </c>
      <c r="C9" s="36"/>
      <c r="D9" s="36"/>
    </row>
    <row r="11" spans="2:4" x14ac:dyDescent="0.25">
      <c r="B11" s="23" t="s">
        <v>45</v>
      </c>
    </row>
    <row r="12" spans="2:4" x14ac:dyDescent="0.25">
      <c r="B12" s="23"/>
    </row>
    <row r="13" spans="2:4" ht="14.4" x14ac:dyDescent="0.3">
      <c r="B13" s="22" t="s">
        <v>34</v>
      </c>
      <c r="C13" s="44"/>
      <c r="D13" s="45"/>
    </row>
    <row r="14" spans="2:4" ht="14.4" x14ac:dyDescent="0.3">
      <c r="B14" s="22" t="s">
        <v>50</v>
      </c>
      <c r="C14" s="24"/>
      <c r="D14" s="36"/>
    </row>
    <row r="15" spans="2:4" ht="14.4" x14ac:dyDescent="0.3">
      <c r="B15" s="22" t="s">
        <v>21</v>
      </c>
      <c r="C15" s="24"/>
      <c r="D15" s="36"/>
    </row>
    <row r="17" spans="2:10" x14ac:dyDescent="0.25">
      <c r="B17" s="23" t="s">
        <v>35</v>
      </c>
    </row>
    <row r="18" spans="2:10" x14ac:dyDescent="0.25">
      <c r="B18" s="25" t="s">
        <v>41</v>
      </c>
      <c r="H18" s="19"/>
    </row>
    <row r="19" spans="2:10" x14ac:dyDescent="0.25">
      <c r="B19" s="22" t="s">
        <v>48</v>
      </c>
      <c r="H19" s="31"/>
    </row>
    <row r="21" spans="2:10" x14ac:dyDescent="0.25">
      <c r="B21" s="23" t="s">
        <v>36</v>
      </c>
    </row>
    <row r="22" spans="2:10" ht="14.4" x14ac:dyDescent="0.3">
      <c r="B22" s="22" t="s">
        <v>46</v>
      </c>
      <c r="H22" s="41"/>
    </row>
    <row r="23" spans="2:10" x14ac:dyDescent="0.25">
      <c r="B23" s="22" t="s">
        <v>47</v>
      </c>
      <c r="H23" s="20"/>
    </row>
    <row r="24" spans="2:10" ht="15" customHeight="1" x14ac:dyDescent="0.25"/>
    <row r="25" spans="2:10" s="27" customFormat="1" x14ac:dyDescent="0.25">
      <c r="B25" s="26" t="s">
        <v>60</v>
      </c>
      <c r="H25" s="42" t="str">
        <f>IF(D13="","",'kompensasjonskalkulator intern'!E22)</f>
        <v/>
      </c>
      <c r="J25" s="40" t="str">
        <f>'kompensasjonskalkulator intern'!F20</f>
        <v/>
      </c>
    </row>
    <row r="26" spans="2:10" x14ac:dyDescent="0.25">
      <c r="B26" s="28"/>
      <c r="H26" s="43"/>
    </row>
    <row r="27" spans="2:10" s="27" customFormat="1" x14ac:dyDescent="0.25">
      <c r="B27" s="26" t="s">
        <v>61</v>
      </c>
      <c r="H27" s="42" t="str">
        <f>IF(D14="","",'kompensasjonskalkulator intern'!E25)</f>
        <v/>
      </c>
      <c r="J27" s="40" t="str">
        <f>'kompensasjonskalkulator intern'!F23</f>
        <v/>
      </c>
    </row>
    <row r="28" spans="2:10" s="24" customFormat="1" x14ac:dyDescent="0.25">
      <c r="B28" s="38"/>
    </row>
    <row r="29" spans="2:10" s="24" customFormat="1" x14ac:dyDescent="0.25">
      <c r="B29" s="37"/>
    </row>
    <row r="30" spans="2:10" x14ac:dyDescent="0.25">
      <c r="B30" s="23" t="s">
        <v>37</v>
      </c>
      <c r="H30" s="28"/>
    </row>
    <row r="31" spans="2:10" x14ac:dyDescent="0.25">
      <c r="B31" s="39" t="s">
        <v>58</v>
      </c>
      <c r="F31" s="28" t="str">
        <f>IF(D13="","",'kompensasjonskalkulator intern'!F22)</f>
        <v/>
      </c>
    </row>
    <row r="32" spans="2:10" x14ac:dyDescent="0.25">
      <c r="B32" s="39" t="s">
        <v>59</v>
      </c>
      <c r="F32" s="28" t="str">
        <f>IF(D14="","",'kompensasjonskalkulator intern'!F25)</f>
        <v/>
      </c>
    </row>
    <row r="35" spans="2:2" x14ac:dyDescent="0.25">
      <c r="B35" s="22" t="s">
        <v>43</v>
      </c>
    </row>
  </sheetData>
  <sheetProtection algorithmName="SHA-512" hashValue="sxPOz+CEfJ8/3GseqHtxQxwrvVIlShFjqD6+lDpZOp68ACJqbsewkdGUc3OQGOR3bxB/DEFgZTr/pzJq5q3csA==" saltValue="GuKXST3OdaQNQyCrcCdbMw==" spinCount="100000" sheet="1" selectLockedCells="1"/>
  <dataValidations xWindow="719" yWindow="508" count="7">
    <dataValidation type="whole" allowBlank="1" showInputMessage="1" showErrorMessage="1" sqref="C8:D9" xr:uid="{3E23737C-2A73-45B8-9DDD-868934132157}">
      <formula1>0</formula1>
      <formula2>1000000000000</formula2>
    </dataValidation>
    <dataValidation type="whole" allowBlank="1" showInputMessage="1" showErrorMessage="1" sqref="D15" xr:uid="{4BA37291-10BC-4291-9814-F6EDF83DCC0D}">
      <formula1>-1000000000000</formula1>
      <formula2>1000000000000</formula2>
    </dataValidation>
    <dataValidation type="whole" allowBlank="1" showInputMessage="1" showErrorMessage="1" promptTitle="Informasjon" prompt="Oppgi hvor stor innsparing virksomheten har hatt  i perioden 15. mai til 30. juni 2020 som følge av permitterte journalister." sqref="H19" xr:uid="{F5AC0725-AE4A-49BC-801D-CA8508589D3E}">
      <formula1>0</formula1>
      <formula2>1000000000</formula2>
    </dataValidation>
    <dataValidation type="whole" allowBlank="1" showErrorMessage="1" promptTitle="Informasjon" prompt="Sett inn driftsresultat EBITDA for hele året 2019. Kalkulatoren vil beregne EBITDA for den aktuelle perioden i 2019." sqref="D14" xr:uid="{5B6E3C3D-CC61-4572-9BA2-3BF235F58C09}">
      <formula1>-1000000000000</formula1>
      <formula2>1000000000000</formula2>
    </dataValidation>
    <dataValidation allowBlank="1" showInputMessage="1" showErrorMessage="1" promptTitle="Informasjon" prompt="Gjelder kun tilskudd knyttet til COVID-19-utbruddet. Gjelder ikke kontantstøtten til næringslivet. Gjelder heller ikke tidlig utbetalte forskudd på produksjonstilskudd og andre ordninære tilskudd." sqref="H23" xr:uid="{63B9FF07-FBCF-4A07-B881-AC3FD6C659B3}"/>
    <dataValidation type="decimal" allowBlank="1" showInputMessage="1" showErrorMessage="1" promptTitle="Informasjon" prompt="Oppgi hvor mange årsverk de ansatte journalistene utførte per 14. mars 2020." sqref="H18" xr:uid="{F7B56291-0364-4348-899A-41C6D9115684}">
      <formula1>0</formula1>
      <formula2>1000000</formula2>
    </dataValidation>
    <dataValidation allowBlank="1" showInputMessage="1" showErrorMessage="1" prompt="Sett inn driftsresultat EBITDA for hele året 2019. Kalkulatoren vil beregne EBITDA for den aktuelle perioden i 2019." sqref="D13" xr:uid="{CC524109-1C2C-42F2-9689-C4184C228123}"/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F9E4AF10D5E2B4BBC83891093A93D2B" ma:contentTypeVersion="12" ma:contentTypeDescription="Opprett et nytt dokument." ma:contentTypeScope="" ma:versionID="60b45dc049aa11195bdde31eb38954c2">
  <xsd:schema xmlns:xsd="http://www.w3.org/2001/XMLSchema" xmlns:xs="http://www.w3.org/2001/XMLSchema" xmlns:p="http://schemas.microsoft.com/office/2006/metadata/properties" xmlns:ns1="http://schemas.microsoft.com/sharepoint/v3" xmlns:ns3="2ec47510-22a0-4c3b-9f2a-b7157b60b66b" xmlns:ns4="4bb4e233-629f-439e-9262-c85eb9b57b45" targetNamespace="http://schemas.microsoft.com/office/2006/metadata/properties" ma:root="true" ma:fieldsID="1e57d1d64b607b8af04f48bae1d42f10" ns1:_="" ns3:_="" ns4:_="">
    <xsd:import namespace="http://schemas.microsoft.com/sharepoint/v3"/>
    <xsd:import namespace="2ec47510-22a0-4c3b-9f2a-b7157b60b66b"/>
    <xsd:import namespace="4bb4e233-629f-439e-9262-c85eb9b57b4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1:_ip_UnifiedCompliancePolicyProperties" minOccurs="0"/>
                <xsd:element ref="ns1:_ip_UnifiedCompliancePolicyUIAction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3" nillable="true" ma:displayName="Egenskaper for samordnet samsvarspolicy" ma:description="" ma:hidden="true" ma:internalName="_ip_UnifiedCompliancePolicyProperties">
      <xsd:simpleType>
        <xsd:restriction base="dms:Note"/>
      </xsd:simpleType>
    </xsd:element>
    <xsd:element name="_ip_UnifiedCompliancePolicyUIAction" ma:index="14" nillable="true" ma:displayName="UI-handling for samordnet samsvarspolicy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c47510-22a0-4c3b-9f2a-b7157b60b66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ingsdetaljer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for deling av tips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b4e233-629f-439e-9262-c85eb9b57b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934BFA-B70A-4CB4-BCC9-22578FCAC8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ec47510-22a0-4c3b-9f2a-b7157b60b66b"/>
    <ds:schemaRef ds:uri="4bb4e233-629f-439e-9262-c85eb9b57b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07BEE4B-76D5-4AA9-A0B8-EAA77BC1DDFC}">
  <ds:schemaRefs>
    <ds:schemaRef ds:uri="http://schemas.microsoft.com/PowerBIAddIn"/>
  </ds:schemaRefs>
</ds:datastoreItem>
</file>

<file path=customXml/itemProps3.xml><?xml version="1.0" encoding="utf-8"?>
<ds:datastoreItem xmlns:ds="http://schemas.openxmlformats.org/officeDocument/2006/customXml" ds:itemID="{2B90D93A-E17F-42B2-B81C-CCB53AE4DC3A}">
  <ds:schemaRefs>
    <ds:schemaRef ds:uri="http://purl.org/dc/elements/1.1/"/>
    <ds:schemaRef ds:uri="http://schemas.microsoft.com/office/2006/documentManagement/types"/>
    <ds:schemaRef ds:uri="2ec47510-22a0-4c3b-9f2a-b7157b60b66b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4bb4e233-629f-439e-9262-c85eb9b57b45"/>
    <ds:schemaRef ds:uri="http://schemas.microsoft.com/sharepoint/v3"/>
    <ds:schemaRef ds:uri="http://schemas.microsoft.com/office/2006/metadata/properties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D84B41DB-6322-490E-9EB7-C2122AB0164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AGA innsparing</vt:lpstr>
      <vt:lpstr>kompensasjonskalkulator intern</vt:lpstr>
      <vt:lpstr>kompensasjonskalkulator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Bjørn Tore Østeraas</dc:creator>
  <cp:lastModifiedBy>Bjørn Tore Østeraas</cp:lastModifiedBy>
  <dcterms:created xsi:type="dcterms:W3CDTF">2020-06-15T10:09:34Z</dcterms:created>
  <dcterms:modified xsi:type="dcterms:W3CDTF">2020-09-08T06:41:05Z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0x010100DF9E4AF10D5E2B4BBC83891093A93D2B</vt:lpwstr>
  </property>
</Properties>
</file>